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wnloads\"/>
    </mc:Choice>
  </mc:AlternateContent>
  <xr:revisionPtr revIDLastSave="0" documentId="8_{08197331-023D-48EE-A98C-414401C90A4D}" xr6:coauthVersionLast="47" xr6:coauthVersionMax="47" xr10:uidLastSave="{00000000-0000-0000-0000-000000000000}"/>
  <bookViews>
    <workbookView xWindow="-120" yWindow="-120" windowWidth="38640" windowHeight="21120" firstSheet="6" activeTab="6" xr2:uid="{870E8610-6B5E-4081-9E4A-569AD70DB685}"/>
  </bookViews>
  <sheets>
    <sheet name="Oppgave 1" sheetId="1" state="hidden" r:id="rId1"/>
    <sheet name="Oppgave 2" sheetId="2" state="hidden" r:id="rId2"/>
    <sheet name="Oppgave 3" sheetId="3" state="hidden" r:id="rId3"/>
    <sheet name="Oppgave 4" sheetId="4" state="hidden" r:id="rId4"/>
    <sheet name="Oppgave 5" sheetId="5" state="hidden" r:id="rId5"/>
    <sheet name="Oppgave 6" sheetId="6" state="hidden" r:id="rId6"/>
    <sheet name="Oppgave 7" sheetId="7" r:id="rId7"/>
    <sheet name="Oppgave 8" sheetId="8" state="hidden" r:id="rId8"/>
    <sheet name="Oppgave 9" sheetId="9" state="hidden" r:id="rId9"/>
    <sheet name="Oppgave 10" sheetId="10" state="hidden" r:id="rId10"/>
    <sheet name="Oppgave 11" sheetId="11" state="hidden" r:id="rId11"/>
    <sheet name="Oppgave 12" sheetId="12" state="hidden" r:id="rId12"/>
    <sheet name="Oppgave 13" sheetId="13" state="hidden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2" l="1"/>
  <c r="B16" i="13"/>
  <c r="D14" i="13"/>
  <c r="B13" i="13"/>
  <c r="B12" i="13"/>
  <c r="B6" i="13"/>
  <c r="B5" i="13"/>
  <c r="B17" i="12"/>
  <c r="B16" i="12"/>
  <c r="C13" i="12"/>
  <c r="C10" i="12"/>
  <c r="B7" i="12"/>
  <c r="C22" i="11"/>
  <c r="C21" i="11"/>
  <c r="B19" i="11"/>
  <c r="E16" i="11"/>
  <c r="C13" i="11"/>
  <c r="C10" i="11"/>
  <c r="C17" i="10"/>
  <c r="C12" i="10"/>
  <c r="C9" i="10"/>
  <c r="B6" i="10"/>
  <c r="D28" i="9"/>
  <c r="E20" i="9"/>
  <c r="B17" i="9"/>
  <c r="B14" i="9"/>
  <c r="B11" i="9"/>
  <c r="B21" i="8"/>
  <c r="F17" i="8"/>
  <c r="B14" i="8"/>
  <c r="C11" i="8"/>
  <c r="C9" i="8"/>
  <c r="B8" i="8"/>
  <c r="C14" i="7"/>
  <c r="B11" i="7"/>
  <c r="B23" i="6"/>
  <c r="C21" i="6"/>
  <c r="C17" i="6"/>
  <c r="C18" i="6"/>
  <c r="C19" i="6"/>
  <c r="C20" i="6"/>
  <c r="C16" i="6"/>
  <c r="B12" i="6"/>
  <c r="E6" i="6"/>
  <c r="D4" i="6"/>
  <c r="B2" i="6"/>
  <c r="B10" i="5"/>
  <c r="D6" i="5"/>
  <c r="D4" i="5"/>
  <c r="D5" i="5"/>
  <c r="D3" i="5"/>
  <c r="B8" i="5"/>
  <c r="C6" i="5"/>
  <c r="C4" i="5"/>
  <c r="C5" i="5"/>
  <c r="C3" i="5"/>
  <c r="C12" i="4"/>
  <c r="C9" i="4"/>
  <c r="C10" i="4"/>
  <c r="C11" i="4"/>
  <c r="C8" i="4"/>
  <c r="C4" i="4"/>
  <c r="B2" i="4"/>
  <c r="B22" i="3"/>
  <c r="C3" i="3"/>
  <c r="C4" i="3"/>
  <c r="C5" i="3"/>
  <c r="C6" i="3"/>
  <c r="C7" i="3"/>
  <c r="D12" i="3"/>
  <c r="B2" i="3"/>
  <c r="B10" i="3" s="1"/>
  <c r="C19" i="2"/>
  <c r="C17" i="2"/>
  <c r="B15" i="2"/>
  <c r="E12" i="2"/>
  <c r="D14" i="1"/>
  <c r="D13" i="1"/>
  <c r="D12" i="1"/>
  <c r="B8" i="1"/>
  <c r="B8" i="3" l="1"/>
  <c r="D11" i="3"/>
  <c r="C2" i="3"/>
  <c r="C8" i="3" s="1"/>
  <c r="B18" i="3" s="1"/>
  <c r="D2" i="3" l="1"/>
  <c r="D3" i="3"/>
  <c r="D4" i="3"/>
  <c r="D5" i="3"/>
  <c r="D6" i="3"/>
  <c r="D7" i="3"/>
  <c r="D8" i="3" l="1"/>
  <c r="B19" i="3" s="1"/>
</calcChain>
</file>

<file path=xl/sharedStrings.xml><?xml version="1.0" encoding="utf-8"?>
<sst xmlns="http://schemas.openxmlformats.org/spreadsheetml/2006/main" count="150" uniqueCount="130">
  <si>
    <t>x</t>
  </si>
  <si>
    <t>P(X=x)</t>
  </si>
  <si>
    <t>SUM:</t>
  </si>
  <si>
    <t>a) For en sannsynlighetfordeling må summen av alle punktsannsynlighetene være lik 1.</t>
  </si>
  <si>
    <r>
      <t>b) P(X</t>
    </r>
    <r>
      <rPr>
        <sz val="11"/>
        <color theme="1"/>
        <rFont val="Aptos Narrow"/>
        <family val="2"/>
      </rPr>
      <t>≤3)=P(X=1)+P(X=2)+P(X=3)=</t>
    </r>
  </si>
  <si>
    <t>P(X&gt;4)=P(X=5)+P(X=6)=</t>
  </si>
  <si>
    <r>
      <t>P(3</t>
    </r>
    <r>
      <rPr>
        <sz val="11"/>
        <color theme="1"/>
        <rFont val="Aptos Narrow"/>
        <family val="2"/>
      </rPr>
      <t>≤X&lt;6)=P(X=3)+P(X=4)+P(X=5)=</t>
    </r>
  </si>
  <si>
    <r>
      <t>a) P(X=1)+…+P(X=10)=P(X</t>
    </r>
    <r>
      <rPr>
        <sz val="11"/>
        <color theme="1"/>
        <rFont val="Aptos Narrow"/>
        <family val="2"/>
      </rPr>
      <t>≤4)+P(X=5)+P(X&gt;5)=</t>
    </r>
  </si>
  <si>
    <t>b) P(X=2)=P(X&lt;3)-P(X&lt;2), fordi P(X&lt;3)=P(X=1)+P(X=2) og P(X&lt;2)=P(X=1).</t>
  </si>
  <si>
    <t>P(X=2)=</t>
  </si>
  <si>
    <r>
      <t>P(X&gt;4)=1-P(X</t>
    </r>
    <r>
      <rPr>
        <sz val="11"/>
        <color theme="1"/>
        <rFont val="Aptos Narrow"/>
        <family val="2"/>
      </rPr>
      <t>≤4)=</t>
    </r>
  </si>
  <si>
    <r>
      <t>P(3</t>
    </r>
    <r>
      <rPr>
        <sz val="11"/>
        <color theme="1"/>
        <rFont val="Aptos Narrow"/>
        <family val="2"/>
      </rPr>
      <t>≤X&lt;5)=P(X≤4)-P(X&lt;3)=</t>
    </r>
  </si>
  <si>
    <t>a)P(X=0)=</t>
  </si>
  <si>
    <t>SUM</t>
  </si>
  <si>
    <t>b) P(X&lt;3)=P(X=0)+P(X=1)+P(X=2)=</t>
  </si>
  <si>
    <t>P(1&lt;X&lt;4)=P(X=2)+P(X=3)=</t>
  </si>
  <si>
    <t xml:space="preserve">b) </t>
  </si>
  <si>
    <t>x*P(P=x)</t>
  </si>
  <si>
    <t>E(X)=</t>
  </si>
  <si>
    <t>(x-E(X))^2*P(X=x)</t>
  </si>
  <si>
    <t>Var(X)=</t>
  </si>
  <si>
    <t xml:space="preserve">c) </t>
  </si>
  <si>
    <r>
      <t>P(X</t>
    </r>
    <r>
      <rPr>
        <sz val="11"/>
        <color theme="1"/>
        <rFont val="Aptos Narrow"/>
        <family val="2"/>
      </rPr>
      <t>₁+X₂&lt;2)=</t>
    </r>
  </si>
  <si>
    <r>
      <t>(X</t>
    </r>
    <r>
      <rPr>
        <sz val="11"/>
        <color theme="1"/>
        <rFont val="Aptos Narrow"/>
        <family val="2"/>
      </rPr>
      <t>₁ og X₂ er uavhengige)</t>
    </r>
  </si>
  <si>
    <r>
      <t>e) Uavhengighet mellom ektefeller:</t>
    </r>
    <r>
      <rPr>
        <sz val="11"/>
        <color theme="1"/>
        <rFont val="Aptos Narrow"/>
        <family val="2"/>
        <scheme val="minor"/>
      </rPr>
      <t xml:space="preserve"> Livsstil og tannpleievaner kan være avhengige mellom ektefeller.</t>
    </r>
  </si>
  <si>
    <r>
      <t>d) Vi skal finne sannsynligheten P(X</t>
    </r>
    <r>
      <rPr>
        <sz val="11"/>
        <color theme="1"/>
        <rFont val="Aptos Narrow"/>
        <family val="2"/>
      </rPr>
      <t>₁+X₂&lt;2)=P(X₁=0)*P(X₂=0)+P(X₁=1)*P(X₂=0))+P(X₁=0)*P(X₂=1)+P(X₁=1)*P(X₂=1), hvor X₁- antall hull hos den ene, X₂ - antall hull hos den andre av ektefellene.</t>
    </r>
  </si>
  <si>
    <t>a) P(X=3)=</t>
  </si>
  <si>
    <t>b) P(X&gt;2)=P(X=3)+P(X=4)=</t>
  </si>
  <si>
    <t>x*P(X=x)</t>
  </si>
  <si>
    <t>a) E(X)=</t>
  </si>
  <si>
    <r>
      <t xml:space="preserve">b) </t>
    </r>
    <r>
      <rPr>
        <sz val="11"/>
        <color theme="1"/>
        <rFont val="Aptos Narrow"/>
        <family val="2"/>
      </rPr>
      <t>ϭ=</t>
    </r>
  </si>
  <si>
    <t>kr</t>
  </si>
  <si>
    <t>a) P(X=2)=</t>
  </si>
  <si>
    <t>b) P(X=2 eller X=3)=P(X=2)+P(X=3)=</t>
  </si>
  <si>
    <t>c) P(minst en opptatt)=1-P(alle er ledige)=1−P(X=4)=</t>
  </si>
  <si>
    <t>d) P(X=1)=0,3</t>
  </si>
  <si>
    <t>e)	Hvor mange ledige stoler må vi regne med at det er?  (Det er forventningsverdi)</t>
  </si>
  <si>
    <t>f) E(X)=</t>
  </si>
  <si>
    <t xml:space="preserve">g) </t>
  </si>
  <si>
    <r>
      <t>h) Hvis antall stoler øker og sannsynlighetsfordelingen justeres</t>
    </r>
    <r>
      <rPr>
        <sz val="11"/>
        <color theme="1"/>
        <rFont val="Aptos Narrow"/>
        <family val="2"/>
        <scheme val="minor"/>
      </rPr>
      <t>, kan forventningsverdien E(X) øke, noe som betyr at det vil være flere ledige stoler i gjennomsnitt.</t>
    </r>
  </si>
  <si>
    <r>
      <t>Variansen kan også øke</t>
    </r>
    <r>
      <rPr>
        <sz val="11"/>
        <color theme="1"/>
        <rFont val="Aptos Narrow"/>
        <family val="2"/>
        <scheme val="minor"/>
      </rPr>
      <t xml:space="preserve"> fordi fordelingen spres over et større antall mulige verdier.</t>
    </r>
  </si>
  <si>
    <t>a) Et forsøk er binomisk dersom det oppfyller følgende kriterier:</t>
  </si>
  <si>
    <t>To mulige utfall per forsøk  (Hvert skudd enten treffer eller bommer).</t>
  </si>
  <si>
    <r>
      <t>Uavhengige forsøk</t>
    </r>
    <r>
      <rPr>
        <sz val="11"/>
        <color theme="1"/>
        <rFont val="Aptos Narrow"/>
        <family val="2"/>
        <scheme val="minor"/>
      </rPr>
      <t xml:space="preserve"> (Utfallet av ett skudd påvirker ikke de andre skuddene).</t>
    </r>
  </si>
  <si>
    <r>
      <t>Samme sannsynlighet for hvert forsøk</t>
    </r>
    <r>
      <rPr>
        <sz val="11"/>
        <color theme="1"/>
        <rFont val="Aptos Narrow"/>
        <family val="2"/>
        <scheme val="minor"/>
      </rPr>
      <t xml:space="preserve"> (Sannsynligheten for treff er p=0.8, uavhengig av tidligere skudd).</t>
    </r>
  </si>
  <si>
    <r>
      <t>Fast antall forsøk</t>
    </r>
    <r>
      <rPr>
        <sz val="11"/>
        <color theme="1"/>
        <rFont val="Aptos Narrow"/>
        <family val="2"/>
        <scheme val="minor"/>
      </rPr>
      <t xml:space="preserve"> (Terje skyter fem ganger, så n=5).</t>
    </r>
  </si>
  <si>
    <t>Siden alle disse betingelsene er oppfylt, er dette et binomisk forsøk.</t>
  </si>
  <si>
    <t>b) X- antall treff</t>
  </si>
  <si>
    <r>
      <t>X</t>
    </r>
    <r>
      <rPr>
        <sz val="11"/>
        <color theme="1"/>
        <rFont val="Aptos Narrow"/>
        <family val="2"/>
      </rPr>
      <t>~Bin(5, 0.8)</t>
    </r>
  </si>
  <si>
    <t>P(X=5)=</t>
  </si>
  <si>
    <t>c)P(X&gt;3)= P(X=4)+P(X=5)=</t>
  </si>
  <si>
    <t>a) X- antall egg som ikke ødelegges/tas</t>
  </si>
  <si>
    <r>
      <t>X</t>
    </r>
    <r>
      <rPr>
        <sz val="11"/>
        <color theme="1"/>
        <rFont val="Aptos Narrow"/>
        <family val="2"/>
      </rPr>
      <t>~Bin(25, 0.4)</t>
    </r>
  </si>
  <si>
    <t>𝐸(𝑋) = 𝑛p=</t>
  </si>
  <si>
    <t>𝑉𝑎𝑟 (𝑋) = 𝑛𝑝(1 − 𝑝)=</t>
  </si>
  <si>
    <t>c) P(X≥8)=1−P(X≤7)=</t>
  </si>
  <si>
    <t>Svar: Sannsynligheten for at minst 8 egg ikke ødelegges er 0.8464 (84.64%).</t>
  </si>
  <si>
    <t>d) P(X≤10)=</t>
  </si>
  <si>
    <t>Svar: Sannsynligheten for at høyst 10 egg ikke ødelegges er 0.5858 (58.58%).</t>
  </si>
  <si>
    <r>
      <t>e) P(8&lt;X</t>
    </r>
    <r>
      <rPr>
        <sz val="11"/>
        <color theme="1"/>
        <rFont val="Aptos Narrow"/>
        <family val="2"/>
      </rPr>
      <t>≤ 12)=</t>
    </r>
  </si>
  <si>
    <t xml:space="preserve">P(9≤X≤12)=P(X≤12)−P(X≤8)= </t>
  </si>
  <si>
    <t xml:space="preserve">f) </t>
  </si>
  <si>
    <t>f) Uttrykket P(X≤k)≈0.5 betyr at k er medianen for den binomiske fordelingen ( andelen er 0,5=50%)</t>
  </si>
  <si>
    <r>
      <t>Svar: P(8&lt;X</t>
    </r>
    <r>
      <rPr>
        <sz val="11"/>
        <color theme="1"/>
        <rFont val="Aptos Narrow"/>
        <family val="2"/>
      </rPr>
      <t>≤12)≈57,27%</t>
    </r>
  </si>
  <si>
    <t>k=</t>
  </si>
  <si>
    <t>X er antall sterkt overvektige elever</t>
  </si>
  <si>
    <t xml:space="preserve">a) </t>
  </si>
  <si>
    <t>X∼Bin(25,0.2)</t>
  </si>
  <si>
    <t>b) P(X=1)=</t>
  </si>
  <si>
    <t>c) P(X=0)=</t>
  </si>
  <si>
    <t>Svar: Sannsynligheten for at akkurat en elev i gruppa er overvektig er ca.2,36%</t>
  </si>
  <si>
    <t>Svar: Sannsynligheten for at ingen er overvektige er ca.0,38%</t>
  </si>
  <si>
    <r>
      <t>d) P(X</t>
    </r>
    <r>
      <rPr>
        <sz val="11"/>
        <color theme="1"/>
        <rFont val="Aptos Narrow"/>
        <family val="2"/>
      </rPr>
      <t>≤4)=</t>
    </r>
  </si>
  <si>
    <t>Svar: Sannsynligheten for at høyst 4 er overvektige er ca.42,07%</t>
  </si>
  <si>
    <r>
      <t>e) P(3&lt;X&lt;7)=P(4</t>
    </r>
    <r>
      <rPr>
        <sz val="11"/>
        <color theme="1"/>
        <rFont val="Aptos Narrow"/>
        <family val="2"/>
      </rPr>
      <t>≤X≤6)=P(X=4)+P(X=5)+P(X=6)=</t>
    </r>
  </si>
  <si>
    <r>
      <t>Svar: P(3&lt;X&lt;7)</t>
    </r>
    <r>
      <rPr>
        <sz val="11"/>
        <color theme="1"/>
        <rFont val="Aptos Narrow"/>
        <family val="2"/>
      </rPr>
      <t>≈54,6%</t>
    </r>
  </si>
  <si>
    <r>
      <t>P(X&gt;7|X&gt;3)=P(X&gt;7)=1-P(X</t>
    </r>
    <r>
      <rPr>
        <sz val="11"/>
        <color theme="1"/>
        <rFont val="Aptos Narrow"/>
        <family val="2"/>
      </rPr>
      <t>≤7)=</t>
    </r>
  </si>
  <si>
    <r>
      <t>Svar: P(X&gt;7|X&gt;3)</t>
    </r>
    <r>
      <rPr>
        <sz val="11"/>
        <color theme="1"/>
        <rFont val="Aptos Narrow"/>
        <family val="2"/>
      </rPr>
      <t>≈10,91%</t>
    </r>
  </si>
  <si>
    <t>X- antall gutter</t>
  </si>
  <si>
    <r>
      <t>X</t>
    </r>
    <r>
      <rPr>
        <sz val="11"/>
        <color theme="1"/>
        <rFont val="Aptos Narrow"/>
        <family val="2"/>
      </rPr>
      <t>~Bin(5, 0.5)</t>
    </r>
  </si>
  <si>
    <t>n=</t>
  </si>
  <si>
    <t>p=</t>
  </si>
  <si>
    <t>a) P(X=3)</t>
  </si>
  <si>
    <t xml:space="preserve"> Det vil si at summen av alle punktsannsynligheter er lik 1, og dette er en sannsynlighetsfordeling.</t>
  </si>
  <si>
    <t>Svar: Sannsynligheten for at han treffer alle blinkene er 0.3277 (eller 32.77%).</t>
  </si>
  <si>
    <t>Svar: Sannsynligheten for at han treffer mer enn tre av fem blinker er 0.7373 (73.73%).</t>
  </si>
  <si>
    <t>Svar: Sannsynligheten for å få 3 gutter er ca.31,25%</t>
  </si>
  <si>
    <r>
      <t>b) P(X</t>
    </r>
    <r>
      <rPr>
        <sz val="11"/>
        <color theme="1"/>
        <rFont val="Aptos Narrow"/>
        <family val="2"/>
      </rPr>
      <t>≥3)=1-P(X≤2)=</t>
    </r>
  </si>
  <si>
    <t>c) Siden vi vet at de 3 eldste er gutter, er vi kun interessert i de to siste barna. Sannsynligheten for at de også er gutter er:</t>
  </si>
  <si>
    <t>P(2 er gutter)=</t>
  </si>
  <si>
    <t>Svar: Sannsynlighet for at alle 5 blir gutter gitt at de 3 eldste er gutter blir 25%</t>
  </si>
  <si>
    <t>d) Y -antall jenter som er født</t>
  </si>
  <si>
    <t xml:space="preserve"> Y∼B(100,0.5)</t>
  </si>
  <si>
    <r>
      <t>P(Y</t>
    </r>
    <r>
      <rPr>
        <sz val="11"/>
        <color theme="1"/>
        <rFont val="Aptos Narrow"/>
        <family val="2"/>
      </rPr>
      <t>≥55)=1-P(Y≤54)=</t>
    </r>
  </si>
  <si>
    <t>Svar: Sannsynlighet for at minst 55 av 100 kvinner får en jente er ca.18,41%</t>
  </si>
  <si>
    <t>Hver person har sannsynlighet p=1/5=0.2 for å kjøpe en hytte.</t>
  </si>
  <si>
    <t>X-antallet av disse som kjøper hytte.</t>
  </si>
  <si>
    <r>
      <t>X</t>
    </r>
    <r>
      <rPr>
        <sz val="11"/>
        <color theme="1"/>
        <rFont val="Aptos Narrow"/>
        <family val="2"/>
      </rPr>
      <t>~Bin(25, 0.2)</t>
    </r>
  </si>
  <si>
    <t>a)</t>
  </si>
  <si>
    <t>x=0, 1,…,25</t>
  </si>
  <si>
    <r>
      <t>b) P(X&lt;6)=P(X</t>
    </r>
    <r>
      <rPr>
        <sz val="11"/>
        <color theme="1"/>
        <rFont val="Aptos Narrow"/>
        <family val="2"/>
      </rPr>
      <t>≤5)=</t>
    </r>
  </si>
  <si>
    <r>
      <t>c) P(X&gt;5)=1-P(X</t>
    </r>
    <r>
      <rPr>
        <sz val="11"/>
        <color theme="1"/>
        <rFont val="Aptos Narrow"/>
        <family val="2"/>
      </rPr>
      <t>≤5 )=</t>
    </r>
  </si>
  <si>
    <t>Svar: Sannsynligheten for at færre enn 6 personer kjøper hytte, er ca. 61.67%</t>
  </si>
  <si>
    <t>Svar: Sannsynligheten for at flere enn 5 personer kjøper hytte, er ca.38.33%</t>
  </si>
  <si>
    <r>
      <t>d) P(3</t>
    </r>
    <r>
      <rPr>
        <sz val="11"/>
        <color theme="1"/>
        <rFont val="Aptos Narrow"/>
        <family val="2"/>
      </rPr>
      <t>≤ X &lt; 6) =</t>
    </r>
    <r>
      <rPr>
        <sz val="11"/>
        <color theme="1"/>
        <rFont val="Aptos Narrow"/>
        <family val="2"/>
        <scheme val="minor"/>
      </rPr>
      <t>P(3≤X≤5)=P(X≤5)−P(X≤2)=</t>
    </r>
  </si>
  <si>
    <t>Svar: Sannsynligheten for at antall hyttekjøpere er mellom 2 og 6, er ca. 51,85%</t>
  </si>
  <si>
    <t>e) E(X)=np=</t>
  </si>
  <si>
    <t>f) Var(X)=np(1-p)=</t>
  </si>
  <si>
    <r>
      <rPr>
        <sz val="11"/>
        <color theme="1"/>
        <rFont val="Aptos Narrow"/>
        <family val="2"/>
      </rPr>
      <t>ϭ</t>
    </r>
    <r>
      <rPr>
        <sz val="14.3"/>
        <color theme="1"/>
        <rFont val="Aptos Narrow"/>
        <family val="2"/>
      </rPr>
      <t>=</t>
    </r>
  </si>
  <si>
    <t>a) Antall skjemte appelsiner X i en kasse følger en binomisk fordeling fordi hver appelsin er uavhengig, og den har to mulige utfall (skjemt eller ikke).</t>
  </si>
  <si>
    <r>
      <t>X</t>
    </r>
    <r>
      <rPr>
        <sz val="11"/>
        <color theme="1"/>
        <rFont val="Aptos Narrow"/>
        <family val="2"/>
      </rPr>
      <t>~Bin(25, 0.05)</t>
    </r>
  </si>
  <si>
    <t>b) P(X=0)=</t>
  </si>
  <si>
    <t>Svar: Sannsynligheten for at alle appelsinene i en kasse kan selges (dvs. at ingen er skjemte), er ca.27,74%</t>
  </si>
  <si>
    <t>b) P(X≥1)=1−P(X=0)=</t>
  </si>
  <si>
    <t>Svar: Sannsynligheten for at minst én appelsin er skjemt, er ca.72,26%</t>
  </si>
  <si>
    <t>d) P(X&gt;3)=1−P(X≤3)=</t>
  </si>
  <si>
    <t>Svar: Sannsynligheten for at mer enn 3 appelsiner i en kasse er skjemt, er ca.3,41%</t>
  </si>
  <si>
    <t>Var(X)=np(1-p)=</t>
  </si>
  <si>
    <t>X- antall av de som er smittet</t>
  </si>
  <si>
    <r>
      <t>X</t>
    </r>
    <r>
      <rPr>
        <sz val="11"/>
        <color theme="1"/>
        <rFont val="Aptos Narrow"/>
        <family val="2"/>
      </rPr>
      <t>~Bin(20, 0.10)</t>
    </r>
  </si>
  <si>
    <t>a)E(X)=np=</t>
  </si>
  <si>
    <r>
      <t>c) i) P(X</t>
    </r>
    <r>
      <rPr>
        <sz val="11"/>
        <color theme="1"/>
        <rFont val="Aptos Narrow"/>
        <family val="2"/>
      </rPr>
      <t>≤3)=</t>
    </r>
  </si>
  <si>
    <r>
      <t>ii) P(X&gt;3)=1-P(X</t>
    </r>
    <r>
      <rPr>
        <sz val="11"/>
        <color theme="1"/>
        <rFont val="Aptos Narrow"/>
        <family val="2"/>
      </rPr>
      <t>≤3)=</t>
    </r>
  </si>
  <si>
    <r>
      <t>iii)P(1&lt;X&lt;6)=P(2</t>
    </r>
    <r>
      <rPr>
        <sz val="11"/>
        <color theme="1"/>
        <rFont val="Aptos Narrow"/>
        <family val="2"/>
      </rPr>
      <t>≤X≤ 5)=P(X≤5)-P(X≤1)=</t>
    </r>
  </si>
  <si>
    <t>d) P(X&gt;3)=</t>
  </si>
  <si>
    <t>Vi ser at P(X&gt;3)&gt;0,20 hvis vi skal undersøke minst 24 fisk.</t>
  </si>
  <si>
    <r>
      <t>Y</t>
    </r>
    <r>
      <rPr>
        <sz val="11"/>
        <color theme="1"/>
        <rFont val="Aptos Narrow"/>
        <family val="2"/>
      </rPr>
      <t>~Bin (1000, 0.05)</t>
    </r>
  </si>
  <si>
    <r>
      <t>P(X&gt;50)=1-P(X</t>
    </r>
    <r>
      <rPr>
        <sz val="11"/>
        <color theme="1"/>
        <rFont val="Aptos Narrow"/>
        <family val="2"/>
      </rPr>
      <t>≤49)=</t>
    </r>
  </si>
  <si>
    <t>f) Y- antall skjemte appelsiner i 40 kasser.</t>
  </si>
  <si>
    <t>X&gt;7|X&gt;3 gir oss X&gt;7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</si>
</sst>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1"/>
      <name val="Aptos Narrow"/>
      <family val="2"/>
      <scheme val="minor"/>
    </font>
    <font>
      <sz val="14.3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164" fontId="0" fillId="0" borderId="0" xfId="0" applyNumberFormat="1"/>
    <xf numFmtId="2" fontId="0" fillId="0" borderId="0" xfId="0" applyNumberFormat="1"/>
    <xf numFmtId="0" fontId="1" fillId="0" borderId="0" xfId="0" applyFont="1"/>
    <xf numFmtId="0" fontId="4" fillId="0" borderId="0" xfId="0" applyFont="1"/>
    <xf numFmtId="165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733425</xdr:colOff>
      <xdr:row>1</xdr:row>
      <xdr:rowOff>152400</xdr:rowOff>
    </xdr:from>
    <xdr:to>
      <xdr:col>16</xdr:col>
      <xdr:colOff>172329</xdr:colOff>
      <xdr:row>9</xdr:row>
      <xdr:rowOff>133560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406FD9A-950D-17DE-8E76-A7E80B968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67425" y="342900"/>
          <a:ext cx="6296904" cy="15051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16</xdr:col>
      <xdr:colOff>629482</xdr:colOff>
      <xdr:row>10</xdr:row>
      <xdr:rowOff>54194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18BFA8F-6A91-A477-A49B-38DECAAEE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0" y="381000"/>
          <a:ext cx="5963482" cy="157184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356576</xdr:colOff>
      <xdr:row>0</xdr:row>
      <xdr:rowOff>141653</xdr:rowOff>
    </xdr:from>
    <xdr:to>
      <xdr:col>14</xdr:col>
      <xdr:colOff>262164</xdr:colOff>
      <xdr:row>12</xdr:row>
      <xdr:rowOff>771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523E4AD-5979-A919-4CA8-483D60233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28576" y="141653"/>
          <a:ext cx="6001588" cy="20865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2</xdr:col>
      <xdr:colOff>78154</xdr:colOff>
      <xdr:row>7</xdr:row>
      <xdr:rowOff>104046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FD2670BF-42C5-0A8F-E655-6B110D5A2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13692"/>
          <a:ext cx="1602154" cy="28966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161925</xdr:colOff>
      <xdr:row>8</xdr:row>
      <xdr:rowOff>44450</xdr:rowOff>
    </xdr:from>
    <xdr:to>
      <xdr:col>14</xdr:col>
      <xdr:colOff>134197</xdr:colOff>
      <xdr:row>19</xdr:row>
      <xdr:rowOff>73307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10658AB-5C9C-711F-D4D2-19510B6BA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7775" y="1517650"/>
          <a:ext cx="6068272" cy="20545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2</xdr:col>
      <xdr:colOff>266700</xdr:colOff>
      <xdr:row>5</xdr:row>
      <xdr:rowOff>66447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CBAA651F-E784-7F50-0853-1B88455A3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42925"/>
          <a:ext cx="2114550" cy="4283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63500</xdr:colOff>
      <xdr:row>2</xdr:row>
      <xdr:rowOff>44450</xdr:rowOff>
    </xdr:from>
    <xdr:to>
      <xdr:col>13</xdr:col>
      <xdr:colOff>7193</xdr:colOff>
      <xdr:row>10</xdr:row>
      <xdr:rowOff>139915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6854C0D-895F-6899-C1BD-359BD24AB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3250" y="412750"/>
          <a:ext cx="6039693" cy="15686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1</xdr:rowOff>
    </xdr:from>
    <xdr:to>
      <xdr:col>2</xdr:col>
      <xdr:colOff>495300</xdr:colOff>
      <xdr:row>10</xdr:row>
      <xdr:rowOff>65491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383017A-6C19-B87C-050A-289A8C4FC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47801"/>
          <a:ext cx="2562225" cy="427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7</xdr:col>
      <xdr:colOff>712044</xdr:colOff>
      <xdr:row>9</xdr:row>
      <xdr:rowOff>76423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5280ED1-87EA-9723-580D-971353D07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6049219" cy="16004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15</xdr:col>
      <xdr:colOff>677114</xdr:colOff>
      <xdr:row>15</xdr:row>
      <xdr:rowOff>105162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3A7BDCD-9959-1746-857A-F04DCA247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190500"/>
          <a:ext cx="6011114" cy="2772162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12</xdr:row>
      <xdr:rowOff>161926</xdr:rowOff>
    </xdr:from>
    <xdr:to>
      <xdr:col>2</xdr:col>
      <xdr:colOff>752760</xdr:colOff>
      <xdr:row>15</xdr:row>
      <xdr:rowOff>66676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3FA7A613-CD76-0BAA-3B42-B9EFD9705E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12293"/>
        <a:stretch/>
      </xdr:blipFill>
      <xdr:spPr>
        <a:xfrm>
          <a:off x="238125" y="2447926"/>
          <a:ext cx="2038635" cy="476250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13</xdr:row>
      <xdr:rowOff>85725</xdr:rowOff>
    </xdr:from>
    <xdr:to>
      <xdr:col>6</xdr:col>
      <xdr:colOff>86093</xdr:colOff>
      <xdr:row>14</xdr:row>
      <xdr:rowOff>181015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5BF5572D-AEEA-4662-CCA4-0784BCBE1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95550" y="2562225"/>
          <a:ext cx="2638793" cy="2857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15</xdr:col>
      <xdr:colOff>67535</xdr:colOff>
      <xdr:row>12</xdr:row>
      <xdr:rowOff>95556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36F0C51-6E60-187B-3DD4-CBBAB3A86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90500"/>
          <a:ext cx="6163535" cy="21910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16</xdr:col>
      <xdr:colOff>38956</xdr:colOff>
      <xdr:row>14</xdr:row>
      <xdr:rowOff>162267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C141C09-3740-5199-1971-AD9A4CA57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381000"/>
          <a:ext cx="6134956" cy="24482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15</xdr:col>
      <xdr:colOff>648535</xdr:colOff>
      <xdr:row>18</xdr:row>
      <xdr:rowOff>162373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726E78B-5BEA-47F6-C125-70F45E1D2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381000"/>
          <a:ext cx="5982535" cy="32103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228600</xdr:colOff>
      <xdr:row>0</xdr:row>
      <xdr:rowOff>66675</xdr:rowOff>
    </xdr:from>
    <xdr:to>
      <xdr:col>16</xdr:col>
      <xdr:colOff>140539</xdr:colOff>
      <xdr:row>8</xdr:row>
      <xdr:rowOff>202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ABF70EE8-2705-BAE0-ABAB-B315027D3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24600" y="66675"/>
          <a:ext cx="6007939" cy="138132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34018</xdr:colOff>
      <xdr:row>0</xdr:row>
      <xdr:rowOff>102054</xdr:rowOff>
    </xdr:from>
    <xdr:to>
      <xdr:col>15</xdr:col>
      <xdr:colOff>44395</xdr:colOff>
      <xdr:row>14</xdr:row>
      <xdr:rowOff>150058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C505386-AB88-CEC3-4920-3BB1B6A15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68018" y="102054"/>
          <a:ext cx="6106377" cy="27150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2</xdr:col>
      <xdr:colOff>247650</xdr:colOff>
      <xdr:row>5</xdr:row>
      <xdr:rowOff>57527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B9599FD-3D51-8BC3-FEE8-E6B05E5DC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71500"/>
          <a:ext cx="1771650" cy="43852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203200</xdr:colOff>
      <xdr:row>0</xdr:row>
      <xdr:rowOff>158750</xdr:rowOff>
    </xdr:from>
    <xdr:to>
      <xdr:col>14</xdr:col>
      <xdr:colOff>175472</xdr:colOff>
      <xdr:row>12</xdr:row>
      <xdr:rowOff>41577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AA28443-D008-CE08-DA71-13B1EAF64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5200" y="158750"/>
          <a:ext cx="6068272" cy="20926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3</xdr:col>
      <xdr:colOff>33941</xdr:colOff>
      <xdr:row>7</xdr:row>
      <xdr:rowOff>165100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5BA7BB7-2F80-226D-6117-9FC582BC8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20750"/>
          <a:ext cx="2319941" cy="533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123824</xdr:colOff>
      <xdr:row>22</xdr:row>
      <xdr:rowOff>112357</xdr:rowOff>
    </xdr:from>
    <xdr:to>
      <xdr:col>3</xdr:col>
      <xdr:colOff>610407</xdr:colOff>
      <xdr:row>26</xdr:row>
      <xdr:rowOff>76390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85480AF4-5401-A7C6-DCAB-A645D3353B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0182"/>
        <a:stretch/>
      </xdr:blipFill>
      <xdr:spPr>
        <a:xfrm>
          <a:off x="123824" y="4303357"/>
          <a:ext cx="2772583" cy="7260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80F61-431A-4677-8E23-AC29A4F93C91}">
  <dimension ref="A1:D14"/>
  <sheetViews>
    <sheetView workbookViewId="0">
      <selection activeCell="A18" sqref="A18"/>
    </sheetView>
  </sheetViews>
  <sheetFormatPr defaultColWidth="11.42578125" defaultRowHeight="15" x14ac:dyDescent="0.25"/>
  <sheetData>
    <row r="1" spans="1:4" x14ac:dyDescent="0.25">
      <c r="A1" t="s">
        <v>0</v>
      </c>
      <c r="B1" t="s">
        <v>1</v>
      </c>
    </row>
    <row r="2" spans="1:4" x14ac:dyDescent="0.25">
      <c r="A2">
        <v>1</v>
      </c>
      <c r="B2">
        <v>6.5000000000000002E-2</v>
      </c>
    </row>
    <row r="3" spans="1:4" x14ac:dyDescent="0.25">
      <c r="A3">
        <v>2</v>
      </c>
      <c r="B3">
        <v>0.65300000000000002</v>
      </c>
    </row>
    <row r="4" spans="1:4" x14ac:dyDescent="0.25">
      <c r="A4">
        <v>3</v>
      </c>
      <c r="B4">
        <v>0.123</v>
      </c>
    </row>
    <row r="5" spans="1:4" x14ac:dyDescent="0.25">
      <c r="A5">
        <v>4</v>
      </c>
      <c r="B5">
        <v>2.8000000000000001E-2</v>
      </c>
    </row>
    <row r="6" spans="1:4" x14ac:dyDescent="0.25">
      <c r="A6">
        <v>5</v>
      </c>
      <c r="B6">
        <v>3.4000000000000002E-2</v>
      </c>
    </row>
    <row r="7" spans="1:4" x14ac:dyDescent="0.25">
      <c r="A7">
        <v>6</v>
      </c>
      <c r="B7">
        <v>9.7000000000000003E-2</v>
      </c>
    </row>
    <row r="8" spans="1:4" x14ac:dyDescent="0.25">
      <c r="A8" t="s">
        <v>2</v>
      </c>
      <c r="B8">
        <f>SUM(B2:B7)</f>
        <v>1</v>
      </c>
    </row>
    <row r="10" spans="1:4" x14ac:dyDescent="0.25">
      <c r="A10" t="s">
        <v>3</v>
      </c>
    </row>
    <row r="12" spans="1:4" x14ac:dyDescent="0.25">
      <c r="A12" t="s">
        <v>4</v>
      </c>
      <c r="D12">
        <f>SUM(B2:B4)</f>
        <v>0.84099999999999997</v>
      </c>
    </row>
    <row r="13" spans="1:4" x14ac:dyDescent="0.25">
      <c r="A13" t="s">
        <v>5</v>
      </c>
      <c r="D13">
        <f>SUM(B6:B7)</f>
        <v>0.13100000000000001</v>
      </c>
    </row>
    <row r="14" spans="1:4" x14ac:dyDescent="0.25">
      <c r="A14" t="s">
        <v>6</v>
      </c>
      <c r="D14">
        <f>SUM(B4:B6)</f>
        <v>0.185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06954-210D-4B19-A447-5EE30CB9D975}">
  <dimension ref="A2:D18"/>
  <sheetViews>
    <sheetView workbookViewId="0">
      <selection activeCell="A18" sqref="A18"/>
    </sheetView>
  </sheetViews>
  <sheetFormatPr defaultColWidth="11.42578125" defaultRowHeight="15" x14ac:dyDescent="0.25"/>
  <sheetData>
    <row r="2" spans="1:4" x14ac:dyDescent="0.25">
      <c r="A2" t="s">
        <v>78</v>
      </c>
    </row>
    <row r="3" spans="1:4" x14ac:dyDescent="0.25">
      <c r="A3" t="s">
        <v>79</v>
      </c>
      <c r="C3" t="s">
        <v>80</v>
      </c>
      <c r="D3">
        <v>5</v>
      </c>
    </row>
    <row r="4" spans="1:4" x14ac:dyDescent="0.25">
      <c r="C4" t="s">
        <v>81</v>
      </c>
      <c r="D4">
        <v>0.5</v>
      </c>
    </row>
    <row r="6" spans="1:4" x14ac:dyDescent="0.25">
      <c r="A6" t="s">
        <v>82</v>
      </c>
      <c r="B6">
        <f>BINOMDIST(3,5,0.5,FALSE)</f>
        <v>0.3125</v>
      </c>
    </row>
    <row r="7" spans="1:4" x14ac:dyDescent="0.25">
      <c r="A7" t="s">
        <v>86</v>
      </c>
    </row>
    <row r="9" spans="1:4" x14ac:dyDescent="0.25">
      <c r="A9" t="s">
        <v>87</v>
      </c>
      <c r="C9">
        <f>1-BINOMDIST(2,5,0.5,TRUE)</f>
        <v>0.50000000000000011</v>
      </c>
    </row>
    <row r="11" spans="1:4" x14ac:dyDescent="0.25">
      <c r="A11" t="s">
        <v>88</v>
      </c>
    </row>
    <row r="12" spans="1:4" x14ac:dyDescent="0.25">
      <c r="A12" t="s">
        <v>89</v>
      </c>
      <c r="C12">
        <f>0.5^2</f>
        <v>0.25</v>
      </c>
    </row>
    <row r="13" spans="1:4" x14ac:dyDescent="0.25">
      <c r="A13" t="s">
        <v>90</v>
      </c>
    </row>
    <row r="15" spans="1:4" x14ac:dyDescent="0.25">
      <c r="A15" t="s">
        <v>91</v>
      </c>
    </row>
    <row r="16" spans="1:4" x14ac:dyDescent="0.25">
      <c r="A16" t="s">
        <v>92</v>
      </c>
    </row>
    <row r="17" spans="1:3" x14ac:dyDescent="0.25">
      <c r="A17" t="s">
        <v>93</v>
      </c>
      <c r="C17" s="2">
        <f>1-BINOMDIST(54,100,0.5,TRUE)</f>
        <v>0.18410080866334788</v>
      </c>
    </row>
    <row r="18" spans="1:3" x14ac:dyDescent="0.25">
      <c r="A18" t="s">
        <v>94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AD6D8-4447-421A-9BFB-DE3FBD7A5287}">
  <dimension ref="A2:E22"/>
  <sheetViews>
    <sheetView topLeftCell="A2" zoomScaleNormal="100" workbookViewId="0">
      <selection activeCell="A18" sqref="A18"/>
    </sheetView>
  </sheetViews>
  <sheetFormatPr defaultColWidth="11.42578125" defaultRowHeight="15" x14ac:dyDescent="0.25"/>
  <sheetData>
    <row r="2" spans="1:5" x14ac:dyDescent="0.25">
      <c r="A2" t="s">
        <v>95</v>
      </c>
    </row>
    <row r="3" spans="1:5" x14ac:dyDescent="0.25">
      <c r="A3" t="s">
        <v>96</v>
      </c>
    </row>
    <row r="4" spans="1:5" x14ac:dyDescent="0.25">
      <c r="A4" t="s">
        <v>97</v>
      </c>
    </row>
    <row r="6" spans="1:5" x14ac:dyDescent="0.25">
      <c r="A6" t="s">
        <v>98</v>
      </c>
    </row>
    <row r="8" spans="1:5" x14ac:dyDescent="0.25">
      <c r="E8" t="s">
        <v>99</v>
      </c>
    </row>
    <row r="10" spans="1:5" x14ac:dyDescent="0.25">
      <c r="A10" t="s">
        <v>100</v>
      </c>
      <c r="C10" s="2">
        <f>BINOMDIST(5,25,0.2,TRUE)</f>
        <v>0.61668941177936887</v>
      </c>
    </row>
    <row r="11" spans="1:5" x14ac:dyDescent="0.25">
      <c r="A11" t="s">
        <v>102</v>
      </c>
    </row>
    <row r="13" spans="1:5" x14ac:dyDescent="0.25">
      <c r="A13" t="s">
        <v>101</v>
      </c>
      <c r="C13" s="2">
        <f>1-BINOMDIST(5,25,0.2,TRUE)</f>
        <v>0.38331058822063113</v>
      </c>
    </row>
    <row r="14" spans="1:5" x14ac:dyDescent="0.25">
      <c r="A14" t="s">
        <v>103</v>
      </c>
    </row>
    <row r="16" spans="1:5" x14ac:dyDescent="0.25">
      <c r="A16" t="s">
        <v>104</v>
      </c>
      <c r="E16" s="2">
        <f>BINOMDIST(5,25,0.2,TRUE)-BINOMDIST(2,25,0.2,TRUE)</f>
        <v>0.51846418893568025</v>
      </c>
    </row>
    <row r="17" spans="1:3" x14ac:dyDescent="0.25">
      <c r="A17" t="s">
        <v>105</v>
      </c>
    </row>
    <row r="19" spans="1:3" x14ac:dyDescent="0.25">
      <c r="A19" t="s">
        <v>106</v>
      </c>
      <c r="B19">
        <f>25*0.2</f>
        <v>5</v>
      </c>
    </row>
    <row r="21" spans="1:3" x14ac:dyDescent="0.25">
      <c r="A21" t="s">
        <v>107</v>
      </c>
      <c r="C21">
        <f>25*0.2*(1-0.2)</f>
        <v>4</v>
      </c>
    </row>
    <row r="22" spans="1:3" ht="18.75" x14ac:dyDescent="0.3">
      <c r="B22" s="7" t="s">
        <v>108</v>
      </c>
      <c r="C22">
        <f>SQRT(C21)</f>
        <v>2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8F7D0-D533-4713-BAC7-981EEE50239D}">
  <dimension ref="A2:C21"/>
  <sheetViews>
    <sheetView topLeftCell="A2" workbookViewId="0">
      <selection activeCell="A18" sqref="A18"/>
    </sheetView>
  </sheetViews>
  <sheetFormatPr defaultColWidth="11.42578125" defaultRowHeight="15" x14ac:dyDescent="0.25"/>
  <cols>
    <col min="1" max="1" width="14.5703125" customWidth="1"/>
    <col min="2" max="2" width="11.85546875" bestFit="1" customWidth="1"/>
  </cols>
  <sheetData>
    <row r="2" spans="1:3" x14ac:dyDescent="0.25">
      <c r="A2" t="s">
        <v>109</v>
      </c>
    </row>
    <row r="3" spans="1:3" x14ac:dyDescent="0.25">
      <c r="A3" t="s">
        <v>110</v>
      </c>
    </row>
    <row r="7" spans="1:3" x14ac:dyDescent="0.25">
      <c r="A7" t="s">
        <v>111</v>
      </c>
      <c r="B7" s="2">
        <f>BINOMDIST(0,25,0.05,FALSE)</f>
        <v>0.27738957312183404</v>
      </c>
    </row>
    <row r="8" spans="1:3" x14ac:dyDescent="0.25">
      <c r="A8" t="s">
        <v>112</v>
      </c>
    </row>
    <row r="10" spans="1:3" x14ac:dyDescent="0.25">
      <c r="A10" t="s">
        <v>113</v>
      </c>
      <c r="C10" s="2">
        <f>1-B7</f>
        <v>0.7226104268781659</v>
      </c>
    </row>
    <row r="11" spans="1:3" x14ac:dyDescent="0.25">
      <c r="A11" t="s">
        <v>114</v>
      </c>
    </row>
    <row r="13" spans="1:3" x14ac:dyDescent="0.25">
      <c r="A13" t="s">
        <v>115</v>
      </c>
      <c r="C13" s="2">
        <f>1-BINOMDIST(3,25,0.05,TRUE)</f>
        <v>3.4090601480990745E-2</v>
      </c>
    </row>
    <row r="14" spans="1:3" x14ac:dyDescent="0.25">
      <c r="A14" t="s">
        <v>116</v>
      </c>
    </row>
    <row r="16" spans="1:3" x14ac:dyDescent="0.25">
      <c r="A16" t="s">
        <v>106</v>
      </c>
      <c r="B16">
        <f>25*0.05</f>
        <v>1.25</v>
      </c>
    </row>
    <row r="17" spans="1:3" x14ac:dyDescent="0.25">
      <c r="A17" t="s">
        <v>117</v>
      </c>
      <c r="B17" s="6">
        <f>25*0.05*(1-0.05)</f>
        <v>1.1875</v>
      </c>
    </row>
    <row r="19" spans="1:3" x14ac:dyDescent="0.25">
      <c r="A19" t="s">
        <v>128</v>
      </c>
    </row>
    <row r="20" spans="1:3" x14ac:dyDescent="0.25">
      <c r="A20" t="s">
        <v>126</v>
      </c>
    </row>
    <row r="21" spans="1:3" x14ac:dyDescent="0.25">
      <c r="A21" t="s">
        <v>127</v>
      </c>
      <c r="C21" s="2">
        <f>1-BINOMDIST(49,1000,0.05,TRUE)</f>
        <v>0.52025894291268371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224B1-3300-4D64-9C29-B7F054FCC04F}">
  <dimension ref="A2:D17"/>
  <sheetViews>
    <sheetView workbookViewId="0">
      <selection activeCell="A18" sqref="A18"/>
    </sheetView>
  </sheetViews>
  <sheetFormatPr defaultColWidth="11.42578125" defaultRowHeight="15" x14ac:dyDescent="0.25"/>
  <cols>
    <col min="1" max="1" width="18.5703125" customWidth="1"/>
  </cols>
  <sheetData>
    <row r="2" spans="1:4" x14ac:dyDescent="0.25">
      <c r="A2" t="s">
        <v>118</v>
      </c>
    </row>
    <row r="3" spans="1:4" x14ac:dyDescent="0.25">
      <c r="A3" t="s">
        <v>119</v>
      </c>
    </row>
    <row r="5" spans="1:4" x14ac:dyDescent="0.25">
      <c r="A5" t="s">
        <v>120</v>
      </c>
      <c r="B5">
        <f>20*0.1</f>
        <v>2</v>
      </c>
    </row>
    <row r="6" spans="1:4" x14ac:dyDescent="0.25">
      <c r="A6" t="s">
        <v>117</v>
      </c>
      <c r="B6">
        <f>20*0.1*(1-0.1)</f>
        <v>1.8</v>
      </c>
    </row>
    <row r="8" spans="1:4" x14ac:dyDescent="0.25">
      <c r="A8" t="s">
        <v>16</v>
      </c>
    </row>
    <row r="12" spans="1:4" x14ac:dyDescent="0.25">
      <c r="A12" t="s">
        <v>121</v>
      </c>
      <c r="B12" s="2">
        <f>BINOMDIST(3,20,0.1,TRUE)</f>
        <v>0.86704667656566503</v>
      </c>
    </row>
    <row r="13" spans="1:4" x14ac:dyDescent="0.25">
      <c r="A13" t="s">
        <v>122</v>
      </c>
      <c r="B13" s="2">
        <f>1-B12</f>
        <v>0.13295332343433497</v>
      </c>
    </row>
    <row r="14" spans="1:4" x14ac:dyDescent="0.25">
      <c r="A14" t="s">
        <v>123</v>
      </c>
      <c r="D14" s="2">
        <f>BINOMDIST(5,20,0.1,TRUE)-BINOMDIST(1,20,0.1,TRUE)</f>
        <v>0.59699986771032332</v>
      </c>
    </row>
    <row r="16" spans="1:4" x14ac:dyDescent="0.25">
      <c r="A16" t="s">
        <v>124</v>
      </c>
      <c r="B16" s="3">
        <f>1-BINOMDIST(3,24,0.1,TRUE)</f>
        <v>0.21426223904660968</v>
      </c>
    </row>
    <row r="17" spans="1:1" x14ac:dyDescent="0.25">
      <c r="A17" t="s">
        <v>125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6AD47-E5A0-4D56-8D19-3426220DF47E}">
  <dimension ref="A12:F19"/>
  <sheetViews>
    <sheetView workbookViewId="0">
      <selection activeCell="A18" sqref="A18"/>
    </sheetView>
  </sheetViews>
  <sheetFormatPr defaultColWidth="11.42578125" defaultRowHeight="15" x14ac:dyDescent="0.25"/>
  <sheetData>
    <row r="12" spans="1:6" x14ac:dyDescent="0.25">
      <c r="A12" t="s">
        <v>7</v>
      </c>
      <c r="E12" s="4">
        <f>0.47+0.11+0.42</f>
        <v>1</v>
      </c>
      <c r="F12" s="1" t="s">
        <v>83</v>
      </c>
    </row>
    <row r="14" spans="1:6" x14ac:dyDescent="0.25">
      <c r="A14" t="s">
        <v>8</v>
      </c>
    </row>
    <row r="15" spans="1:6" x14ac:dyDescent="0.25">
      <c r="A15" t="s">
        <v>9</v>
      </c>
      <c r="B15" s="5">
        <f>0.31-0.24</f>
        <v>7.0000000000000007E-2</v>
      </c>
    </row>
    <row r="17" spans="1:3" x14ac:dyDescent="0.25">
      <c r="A17" t="s">
        <v>10</v>
      </c>
      <c r="C17" s="5">
        <f>1-0.47</f>
        <v>0.53</v>
      </c>
    </row>
    <row r="19" spans="1:3" x14ac:dyDescent="0.25">
      <c r="A19" t="s">
        <v>11</v>
      </c>
      <c r="C19" s="5">
        <f>0.47-0.31</f>
        <v>0.15999999999999998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8037D-1295-40EF-94E0-3A2A566DB666}">
  <dimension ref="A1:D24"/>
  <sheetViews>
    <sheetView workbookViewId="0">
      <selection activeCell="A18" sqref="A18"/>
    </sheetView>
  </sheetViews>
  <sheetFormatPr defaultColWidth="11.42578125" defaultRowHeight="15" x14ac:dyDescent="0.25"/>
  <cols>
    <col min="4" max="4" width="18.5703125" customWidth="1"/>
  </cols>
  <sheetData>
    <row r="1" spans="1:4" x14ac:dyDescent="0.25">
      <c r="A1" t="s">
        <v>0</v>
      </c>
      <c r="B1" t="s">
        <v>1</v>
      </c>
      <c r="C1" t="s">
        <v>17</v>
      </c>
      <c r="D1" t="s">
        <v>19</v>
      </c>
    </row>
    <row r="2" spans="1:4" x14ac:dyDescent="0.25">
      <c r="A2">
        <v>0</v>
      </c>
      <c r="B2">
        <f>1-SUM(B3:B7)</f>
        <v>0.29999999999999993</v>
      </c>
      <c r="C2">
        <f t="shared" ref="C2:C7" si="0">A2*B2</f>
        <v>0</v>
      </c>
      <c r="D2">
        <f t="shared" ref="D2:D7" si="1">(A2-B$18)^2*B2</f>
        <v>0.67499999999999982</v>
      </c>
    </row>
    <row r="3" spans="1:4" x14ac:dyDescent="0.25">
      <c r="A3">
        <v>1</v>
      </c>
      <c r="B3">
        <v>0.28000000000000003</v>
      </c>
      <c r="C3">
        <f t="shared" si="0"/>
        <v>0.28000000000000003</v>
      </c>
      <c r="D3">
        <f t="shared" si="1"/>
        <v>7.0000000000000007E-2</v>
      </c>
    </row>
    <row r="4" spans="1:4" x14ac:dyDescent="0.25">
      <c r="A4">
        <v>2</v>
      </c>
      <c r="B4">
        <v>0.2</v>
      </c>
      <c r="C4">
        <f t="shared" si="0"/>
        <v>0.4</v>
      </c>
      <c r="D4">
        <f t="shared" si="1"/>
        <v>0.05</v>
      </c>
    </row>
    <row r="5" spans="1:4" x14ac:dyDescent="0.25">
      <c r="A5">
        <v>3</v>
      </c>
      <c r="B5">
        <v>0.1</v>
      </c>
      <c r="C5">
        <f t="shared" si="0"/>
        <v>0.30000000000000004</v>
      </c>
      <c r="D5">
        <f t="shared" si="1"/>
        <v>0.22500000000000001</v>
      </c>
    </row>
    <row r="6" spans="1:4" x14ac:dyDescent="0.25">
      <c r="A6">
        <v>4</v>
      </c>
      <c r="B6">
        <v>0.08</v>
      </c>
      <c r="C6">
        <f t="shared" si="0"/>
        <v>0.32</v>
      </c>
      <c r="D6">
        <f t="shared" si="1"/>
        <v>0.5</v>
      </c>
    </row>
    <row r="7" spans="1:4" x14ac:dyDescent="0.25">
      <c r="A7">
        <v>5</v>
      </c>
      <c r="B7">
        <v>0.04</v>
      </c>
      <c r="C7">
        <f t="shared" si="0"/>
        <v>0.2</v>
      </c>
      <c r="D7">
        <f t="shared" si="1"/>
        <v>0.49</v>
      </c>
    </row>
    <row r="8" spans="1:4" x14ac:dyDescent="0.25">
      <c r="A8" t="s">
        <v>13</v>
      </c>
      <c r="B8">
        <f>SUM(B2:B7)</f>
        <v>1</v>
      </c>
      <c r="C8">
        <f>SUM(C2:C7)</f>
        <v>1.5</v>
      </c>
      <c r="D8">
        <f>SUM(D2:D7)</f>
        <v>2.0099999999999998</v>
      </c>
    </row>
    <row r="10" spans="1:4" x14ac:dyDescent="0.25">
      <c r="A10" t="s">
        <v>12</v>
      </c>
      <c r="B10">
        <f>B2</f>
        <v>0.29999999999999993</v>
      </c>
    </row>
    <row r="11" spans="1:4" x14ac:dyDescent="0.25">
      <c r="A11" t="s">
        <v>14</v>
      </c>
      <c r="D11">
        <f>SUM(B2:B4)</f>
        <v>0.78</v>
      </c>
    </row>
    <row r="12" spans="1:4" x14ac:dyDescent="0.25">
      <c r="A12" t="s">
        <v>15</v>
      </c>
      <c r="D12">
        <f>B4+B5</f>
        <v>0.30000000000000004</v>
      </c>
    </row>
    <row r="14" spans="1:4" x14ac:dyDescent="0.25">
      <c r="A14" t="s">
        <v>21</v>
      </c>
    </row>
    <row r="18" spans="1:4" x14ac:dyDescent="0.25">
      <c r="A18" t="s">
        <v>18</v>
      </c>
      <c r="B18">
        <f>C8</f>
        <v>1.5</v>
      </c>
    </row>
    <row r="19" spans="1:4" x14ac:dyDescent="0.25">
      <c r="A19" t="s">
        <v>20</v>
      </c>
      <c r="B19">
        <f>D8</f>
        <v>2.0099999999999998</v>
      </c>
    </row>
    <row r="21" spans="1:4" x14ac:dyDescent="0.25">
      <c r="A21" t="s">
        <v>25</v>
      </c>
    </row>
    <row r="22" spans="1:4" x14ac:dyDescent="0.25">
      <c r="A22" t="s">
        <v>22</v>
      </c>
      <c r="B22">
        <f>B2*B2+B3*B2+B2*B3+B3*B3</f>
        <v>0.33639999999999992</v>
      </c>
      <c r="D22" t="s">
        <v>23</v>
      </c>
    </row>
    <row r="24" spans="1:4" x14ac:dyDescent="0.25">
      <c r="A24" t="s">
        <v>24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7529B-0717-4E0E-B03C-62A69672F611}">
  <dimension ref="A2:C12"/>
  <sheetViews>
    <sheetView workbookViewId="0">
      <selection activeCell="A18" sqref="A18"/>
    </sheetView>
  </sheetViews>
  <sheetFormatPr defaultColWidth="11.42578125" defaultRowHeight="15" x14ac:dyDescent="0.25"/>
  <sheetData>
    <row r="2" spans="1:3" x14ac:dyDescent="0.25">
      <c r="A2" t="s">
        <v>26</v>
      </c>
      <c r="B2">
        <f>1-(0.1+0.2+0.4)</f>
        <v>0.29999999999999993</v>
      </c>
    </row>
    <row r="4" spans="1:3" x14ac:dyDescent="0.25">
      <c r="A4" t="s">
        <v>27</v>
      </c>
      <c r="C4">
        <f>0.3+0.4</f>
        <v>0.7</v>
      </c>
    </row>
    <row r="6" spans="1:3" x14ac:dyDescent="0.25">
      <c r="A6" t="s">
        <v>21</v>
      </c>
    </row>
    <row r="7" spans="1:3" x14ac:dyDescent="0.25">
      <c r="A7" t="s">
        <v>0</v>
      </c>
      <c r="B7" t="s">
        <v>1</v>
      </c>
      <c r="C7" t="s">
        <v>28</v>
      </c>
    </row>
    <row r="8" spans="1:3" x14ac:dyDescent="0.25">
      <c r="A8">
        <v>1</v>
      </c>
      <c r="B8">
        <v>0.1</v>
      </c>
      <c r="C8">
        <f>A8*B8</f>
        <v>0.1</v>
      </c>
    </row>
    <row r="9" spans="1:3" x14ac:dyDescent="0.25">
      <c r="A9">
        <v>2</v>
      </c>
      <c r="B9">
        <v>0.2</v>
      </c>
      <c r="C9">
        <f>A9*B9</f>
        <v>0.4</v>
      </c>
    </row>
    <row r="10" spans="1:3" x14ac:dyDescent="0.25">
      <c r="A10">
        <v>3</v>
      </c>
      <c r="B10">
        <v>0.3</v>
      </c>
      <c r="C10">
        <f>A10*B10</f>
        <v>0.89999999999999991</v>
      </c>
    </row>
    <row r="11" spans="1:3" x14ac:dyDescent="0.25">
      <c r="A11">
        <v>4</v>
      </c>
      <c r="B11">
        <v>0.4</v>
      </c>
      <c r="C11">
        <f>A11*B11</f>
        <v>1.6</v>
      </c>
    </row>
    <row r="12" spans="1:3" x14ac:dyDescent="0.25">
      <c r="B12" t="s">
        <v>18</v>
      </c>
      <c r="C12">
        <f>SUM(C8:C11)</f>
        <v>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44C4C-C1A2-4D42-B906-CAAE934F325F}">
  <dimension ref="A2:D10"/>
  <sheetViews>
    <sheetView workbookViewId="0">
      <selection activeCell="A18" sqref="A18"/>
    </sheetView>
  </sheetViews>
  <sheetFormatPr defaultColWidth="11.42578125" defaultRowHeight="15" x14ac:dyDescent="0.25"/>
  <cols>
    <col min="4" max="4" width="17.5703125" customWidth="1"/>
  </cols>
  <sheetData>
    <row r="2" spans="1:4" x14ac:dyDescent="0.25">
      <c r="A2" t="s">
        <v>0</v>
      </c>
      <c r="B2" t="s">
        <v>1</v>
      </c>
      <c r="C2" t="s">
        <v>28</v>
      </c>
      <c r="D2" t="s">
        <v>19</v>
      </c>
    </row>
    <row r="3" spans="1:4" x14ac:dyDescent="0.25">
      <c r="A3">
        <v>120</v>
      </c>
      <c r="B3">
        <v>0.45</v>
      </c>
      <c r="C3">
        <f>A3*B3</f>
        <v>54</v>
      </c>
      <c r="D3">
        <f>(A3-B$8)^2*B3</f>
        <v>238.05</v>
      </c>
    </row>
    <row r="4" spans="1:4" x14ac:dyDescent="0.25">
      <c r="A4">
        <v>100</v>
      </c>
      <c r="B4">
        <v>0.25</v>
      </c>
      <c r="C4">
        <f>A4*B4</f>
        <v>25</v>
      </c>
      <c r="D4">
        <f>(A4-B$8)^2*B4</f>
        <v>2.25</v>
      </c>
    </row>
    <row r="5" spans="1:4" x14ac:dyDescent="0.25">
      <c r="A5">
        <v>60</v>
      </c>
      <c r="B5">
        <v>0.3</v>
      </c>
      <c r="C5">
        <f>A5*B5</f>
        <v>18</v>
      </c>
      <c r="D5">
        <f>(A5-B$8)^2*B5</f>
        <v>410.7</v>
      </c>
    </row>
    <row r="6" spans="1:4" x14ac:dyDescent="0.25">
      <c r="A6" t="s">
        <v>13</v>
      </c>
      <c r="C6">
        <f>SUM(C3:C5)</f>
        <v>97</v>
      </c>
      <c r="D6">
        <f>SUM(D3:D5)</f>
        <v>651</v>
      </c>
    </row>
    <row r="8" spans="1:4" x14ac:dyDescent="0.25">
      <c r="A8" t="s">
        <v>29</v>
      </c>
      <c r="B8">
        <f>C6</f>
        <v>97</v>
      </c>
      <c r="C8" t="s">
        <v>31</v>
      </c>
    </row>
    <row r="10" spans="1:4" x14ac:dyDescent="0.25">
      <c r="A10" t="s">
        <v>30</v>
      </c>
      <c r="B10" s="3">
        <f>SQRT(D6)</f>
        <v>25.514701644346147</v>
      </c>
      <c r="C10" t="s">
        <v>31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09855-96E9-446D-BACC-F590F8118E4D}">
  <dimension ref="A2:E26"/>
  <sheetViews>
    <sheetView workbookViewId="0">
      <selection activeCell="A18" sqref="A18"/>
    </sheetView>
  </sheetViews>
  <sheetFormatPr defaultColWidth="11.42578125" defaultRowHeight="15" x14ac:dyDescent="0.25"/>
  <cols>
    <col min="3" max="3" width="17.5703125" customWidth="1"/>
  </cols>
  <sheetData>
    <row r="2" spans="1:5" x14ac:dyDescent="0.25">
      <c r="A2" t="s">
        <v>32</v>
      </c>
      <c r="B2">
        <f>1-(0.4+0.3+0.1+0.05)</f>
        <v>0.15000000000000002</v>
      </c>
    </row>
    <row r="4" spans="1:5" x14ac:dyDescent="0.25">
      <c r="A4" t="s">
        <v>33</v>
      </c>
      <c r="D4">
        <f>B2+0.1</f>
        <v>0.25</v>
      </c>
    </row>
    <row r="6" spans="1:5" x14ac:dyDescent="0.25">
      <c r="A6" t="s">
        <v>34</v>
      </c>
      <c r="E6">
        <f>1-0.05</f>
        <v>0.95</v>
      </c>
    </row>
    <row r="8" spans="1:5" x14ac:dyDescent="0.25">
      <c r="A8" t="s">
        <v>35</v>
      </c>
    </row>
    <row r="10" spans="1:5" x14ac:dyDescent="0.25">
      <c r="A10" t="s">
        <v>36</v>
      </c>
    </row>
    <row r="12" spans="1:5" x14ac:dyDescent="0.25">
      <c r="A12" t="s">
        <v>37</v>
      </c>
      <c r="B12">
        <f>0*0.4+1*0.3+2*0.15+3*0.1+4*0.05</f>
        <v>1.1000000000000001</v>
      </c>
    </row>
    <row r="14" spans="1:5" x14ac:dyDescent="0.25">
      <c r="A14" t="s">
        <v>38</v>
      </c>
    </row>
    <row r="15" spans="1:5" x14ac:dyDescent="0.25">
      <c r="A15" t="s">
        <v>0</v>
      </c>
      <c r="B15" t="s">
        <v>1</v>
      </c>
      <c r="C15" t="s">
        <v>19</v>
      </c>
    </row>
    <row r="16" spans="1:5" x14ac:dyDescent="0.25">
      <c r="A16">
        <v>0</v>
      </c>
      <c r="B16">
        <v>0.4</v>
      </c>
      <c r="C16">
        <f>(A16-B$12)^2*B16</f>
        <v>0.4840000000000001</v>
      </c>
    </row>
    <row r="17" spans="1:3" x14ac:dyDescent="0.25">
      <c r="A17">
        <v>1</v>
      </c>
      <c r="B17">
        <v>0.3</v>
      </c>
      <c r="C17">
        <f>(A17-B$12)^2*B17</f>
        <v>3.0000000000000053E-3</v>
      </c>
    </row>
    <row r="18" spans="1:3" x14ac:dyDescent="0.25">
      <c r="A18">
        <v>2</v>
      </c>
      <c r="B18">
        <v>0.15</v>
      </c>
      <c r="C18">
        <f>(A18-B$12)^2*B18</f>
        <v>0.12149999999999997</v>
      </c>
    </row>
    <row r="19" spans="1:3" x14ac:dyDescent="0.25">
      <c r="A19">
        <v>3</v>
      </c>
      <c r="B19">
        <v>0.1</v>
      </c>
      <c r="C19">
        <f>(A19-B$12)^2*B19</f>
        <v>0.36099999999999999</v>
      </c>
    </row>
    <row r="20" spans="1:3" x14ac:dyDescent="0.25">
      <c r="A20">
        <v>4</v>
      </c>
      <c r="B20">
        <v>0.05</v>
      </c>
      <c r="C20">
        <f>(A20-B$12)^2*B20</f>
        <v>0.42050000000000004</v>
      </c>
    </row>
    <row r="21" spans="1:3" x14ac:dyDescent="0.25">
      <c r="B21" t="s">
        <v>2</v>
      </c>
      <c r="C21">
        <f>SUM(C16:C20)</f>
        <v>1.3900000000000001</v>
      </c>
    </row>
    <row r="23" spans="1:3" x14ac:dyDescent="0.25">
      <c r="A23" t="s">
        <v>20</v>
      </c>
      <c r="B23">
        <f>C21</f>
        <v>1.3900000000000001</v>
      </c>
    </row>
    <row r="25" spans="1:3" x14ac:dyDescent="0.25">
      <c r="A25" t="s">
        <v>39</v>
      </c>
    </row>
    <row r="26" spans="1:3" x14ac:dyDescent="0.25">
      <c r="A26" t="s">
        <v>40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E8D92-5F6A-4F4F-819D-D2A89C984E41}">
  <dimension ref="A2:C15"/>
  <sheetViews>
    <sheetView tabSelected="1" workbookViewId="0">
      <selection activeCell="A18" sqref="A18"/>
    </sheetView>
  </sheetViews>
  <sheetFormatPr defaultColWidth="11.42578125" defaultRowHeight="15" x14ac:dyDescent="0.25"/>
  <sheetData>
    <row r="2" spans="1:3" x14ac:dyDescent="0.25">
      <c r="A2" t="s">
        <v>41</v>
      </c>
    </row>
    <row r="3" spans="1:3" x14ac:dyDescent="0.25">
      <c r="A3" t="s">
        <v>42</v>
      </c>
    </row>
    <row r="4" spans="1:3" x14ac:dyDescent="0.25">
      <c r="A4" t="s">
        <v>43</v>
      </c>
    </row>
    <row r="5" spans="1:3" x14ac:dyDescent="0.25">
      <c r="A5" t="s">
        <v>44</v>
      </c>
    </row>
    <row r="6" spans="1:3" x14ac:dyDescent="0.25">
      <c r="A6" t="s">
        <v>45</v>
      </c>
    </row>
    <row r="7" spans="1:3" x14ac:dyDescent="0.25">
      <c r="A7" t="s">
        <v>46</v>
      </c>
    </row>
    <row r="9" spans="1:3" x14ac:dyDescent="0.25">
      <c r="A9" t="s">
        <v>47</v>
      </c>
    </row>
    <row r="10" spans="1:3" x14ac:dyDescent="0.25">
      <c r="A10" t="s">
        <v>48</v>
      </c>
    </row>
    <row r="11" spans="1:3" x14ac:dyDescent="0.25">
      <c r="A11" t="s">
        <v>49</v>
      </c>
      <c r="B11" s="2">
        <f>BINOMDIST(5,5,0.8,FALSE)</f>
        <v>0.32768000000000008</v>
      </c>
    </row>
    <row r="12" spans="1:3" x14ac:dyDescent="0.25">
      <c r="A12" t="s">
        <v>84</v>
      </c>
    </row>
    <row r="14" spans="1:3" x14ac:dyDescent="0.25">
      <c r="A14" t="s">
        <v>50</v>
      </c>
      <c r="C14" s="2">
        <f>BINOMDIST(4,5,0.8,FALSE)+B11</f>
        <v>0.73728000000000005</v>
      </c>
    </row>
    <row r="15" spans="1:3" x14ac:dyDescent="0.25">
      <c r="A15" t="s">
        <v>85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B0DDB-449C-43C4-84B1-648D4DDD3D33}">
  <dimension ref="A2:F21"/>
  <sheetViews>
    <sheetView topLeftCell="A2" zoomScaleNormal="100" workbookViewId="0">
      <selection activeCell="A18" sqref="A18"/>
    </sheetView>
  </sheetViews>
  <sheetFormatPr defaultColWidth="11.42578125" defaultRowHeight="15" x14ac:dyDescent="0.25"/>
  <sheetData>
    <row r="2" spans="1:3" x14ac:dyDescent="0.25">
      <c r="A2" t="s">
        <v>51</v>
      </c>
    </row>
    <row r="3" spans="1:3" x14ac:dyDescent="0.25">
      <c r="A3" t="s">
        <v>52</v>
      </c>
    </row>
    <row r="7" spans="1:3" x14ac:dyDescent="0.25">
      <c r="A7" t="s">
        <v>16</v>
      </c>
    </row>
    <row r="8" spans="1:3" x14ac:dyDescent="0.25">
      <c r="A8" t="s">
        <v>53</v>
      </c>
      <c r="B8">
        <f>25*0.4</f>
        <v>10</v>
      </c>
    </row>
    <row r="9" spans="1:3" x14ac:dyDescent="0.25">
      <c r="A9" t="s">
        <v>54</v>
      </c>
      <c r="C9">
        <f>B8*(1-0.4)</f>
        <v>6</v>
      </c>
    </row>
    <row r="11" spans="1:3" x14ac:dyDescent="0.25">
      <c r="A11" t="s">
        <v>55</v>
      </c>
      <c r="C11" s="2">
        <f>1-BINOMDIST(7,25,0.4,TRUE)</f>
        <v>0.84644826524406658</v>
      </c>
    </row>
    <row r="12" spans="1:3" x14ac:dyDescent="0.25">
      <c r="A12" t="s">
        <v>56</v>
      </c>
    </row>
    <row r="14" spans="1:3" x14ac:dyDescent="0.25">
      <c r="A14" t="s">
        <v>57</v>
      </c>
      <c r="B14" s="2">
        <f>BINOMDIST(10,25,0.4,TRUE)</f>
        <v>0.58577495636587096</v>
      </c>
    </row>
    <row r="15" spans="1:3" x14ac:dyDescent="0.25">
      <c r="A15" t="s">
        <v>58</v>
      </c>
    </row>
    <row r="17" spans="1:6" x14ac:dyDescent="0.25">
      <c r="A17" t="s">
        <v>59</v>
      </c>
      <c r="C17" t="s">
        <v>60</v>
      </c>
      <c r="F17" s="2">
        <f>BINOMDIST(12,25,0.4,TRUE)-BINOMDIST(8,25,0.4,TRUE)</f>
        <v>0.57270078087966425</v>
      </c>
    </row>
    <row r="18" spans="1:6" x14ac:dyDescent="0.25">
      <c r="A18" t="s">
        <v>63</v>
      </c>
    </row>
    <row r="20" spans="1:6" x14ac:dyDescent="0.25">
      <c r="A20" t="s">
        <v>62</v>
      </c>
    </row>
    <row r="21" spans="1:6" x14ac:dyDescent="0.25">
      <c r="A21" t="s">
        <v>64</v>
      </c>
      <c r="B21">
        <f>_xlfn.BINOM.INV(25,0.4,0.5)</f>
        <v>10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7895-F0EF-47E2-9A77-4FDD75251E0E}">
  <dimension ref="A2:E29"/>
  <sheetViews>
    <sheetView topLeftCell="A10" workbookViewId="0">
      <selection activeCell="A18" sqref="A18"/>
    </sheetView>
  </sheetViews>
  <sheetFormatPr defaultColWidth="11.42578125" defaultRowHeight="15" x14ac:dyDescent="0.25"/>
  <sheetData>
    <row r="2" spans="1:2" x14ac:dyDescent="0.25">
      <c r="A2" t="s">
        <v>65</v>
      </c>
    </row>
    <row r="4" spans="1:2" x14ac:dyDescent="0.25">
      <c r="A4" t="s">
        <v>66</v>
      </c>
    </row>
    <row r="5" spans="1:2" x14ac:dyDescent="0.25">
      <c r="A5" t="s">
        <v>67</v>
      </c>
    </row>
    <row r="11" spans="1:2" x14ac:dyDescent="0.25">
      <c r="A11" t="s">
        <v>68</v>
      </c>
      <c r="B11" s="2">
        <f>BINOMDIST(1,25,0.2,FALSE)</f>
        <v>2.3611832414348232E-2</v>
      </c>
    </row>
    <row r="12" spans="1:2" x14ac:dyDescent="0.25">
      <c r="A12" t="s">
        <v>70</v>
      </c>
    </row>
    <row r="14" spans="1:2" x14ac:dyDescent="0.25">
      <c r="A14" t="s">
        <v>69</v>
      </c>
      <c r="B14" s="2">
        <f>BINOMDIST(0,25,0.2,FALSE)</f>
        <v>3.7778931862957137E-3</v>
      </c>
    </row>
    <row r="15" spans="1:2" x14ac:dyDescent="0.25">
      <c r="A15" t="s">
        <v>71</v>
      </c>
    </row>
    <row r="17" spans="1:5" x14ac:dyDescent="0.25">
      <c r="A17" t="s">
        <v>72</v>
      </c>
      <c r="B17" s="2">
        <f>BINOMDIST(4,25,0.2,TRUE)</f>
        <v>0.42067430925213178</v>
      </c>
    </row>
    <row r="18" spans="1:5" x14ac:dyDescent="0.25">
      <c r="A18" t="s">
        <v>73</v>
      </c>
    </row>
    <row r="20" spans="1:5" x14ac:dyDescent="0.25">
      <c r="A20" t="s">
        <v>74</v>
      </c>
      <c r="E20" s="2">
        <f>BINOMDIST(4,25,0.2,FALSE)+BINOMDIST(5,25,0.2,FALSE)+BINOMDIST(6,25,0.2,FALSE)</f>
        <v>0.54604207132587645</v>
      </c>
    </row>
    <row r="21" spans="1:5" x14ac:dyDescent="0.25">
      <c r="A21" t="s">
        <v>75</v>
      </c>
    </row>
    <row r="23" spans="1:5" x14ac:dyDescent="0.25">
      <c r="A23" t="s">
        <v>61</v>
      </c>
    </row>
    <row r="24" spans="1:5" x14ac:dyDescent="0.25">
      <c r="E24" t="s">
        <v>129</v>
      </c>
    </row>
    <row r="28" spans="1:5" x14ac:dyDescent="0.25">
      <c r="A28" t="s">
        <v>76</v>
      </c>
      <c r="D28" s="2">
        <f>1-BINOMDIST(7,25,0.2,TRUE)</f>
        <v>0.10912279599503028</v>
      </c>
    </row>
    <row r="29" spans="1:5" x14ac:dyDescent="0.25">
      <c r="A29" t="s">
        <v>77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Oppgave 1</vt:lpstr>
      <vt:lpstr>Oppgave 2</vt:lpstr>
      <vt:lpstr>Oppgave 3</vt:lpstr>
      <vt:lpstr>Oppgave 4</vt:lpstr>
      <vt:lpstr>Oppgave 5</vt:lpstr>
      <vt:lpstr>Oppgave 6</vt:lpstr>
      <vt:lpstr>Oppgave 7</vt:lpstr>
      <vt:lpstr>Oppgave 8</vt:lpstr>
      <vt:lpstr>Oppgave 9</vt:lpstr>
      <vt:lpstr>Oppgave 10</vt:lpstr>
      <vt:lpstr>Oppgave 11</vt:lpstr>
      <vt:lpstr>Oppgave 12</vt:lpstr>
      <vt:lpstr>Oppgave 13</vt:lpstr>
    </vt:vector>
  </TitlesOfParts>
  <Company>USN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Sviatlana Lapaukhava Frog</dc:creator>
  <cp:lastModifiedBy>Henrik Baugerød</cp:lastModifiedBy>
  <dcterms:created xsi:type="dcterms:W3CDTF">2025-01-28T09:58:02Z</dcterms:created>
  <dcterms:modified xsi:type="dcterms:W3CDTF">2025-02-03T18:38:31Z</dcterms:modified>
</cp:coreProperties>
</file>